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<sst xmlns="http://schemas.openxmlformats.org/spreadsheetml/2006/main" count="171" uniqueCount="123">
  <si>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</si>
  <si>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</si>
  <si>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</si>
  <si>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</si>
  <si>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</si>
  <si>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</si>
  <si>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</si>
  <si>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</si>
  <si>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</si>
  <si>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</si>
  <si>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</si>
  <si>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</si>
  <si>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</si>
  <si>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</si>
  <si>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</si>
  <si>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</si>
  <si>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</si>
  <si>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</si>
  <si>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</si>
  <si>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</si>
  <si>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</si>
  <si>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</si>
  <si>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</si>
  <si>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</si>
  <si>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</si>
  <si>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</si>
  <si>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</si>
  <si>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</si>
  <si>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</si>
  <si>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</si>
  <si>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</si>
  <si>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</si>
  <si>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</si>
  <si>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</si>
  <si>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</si>
  <si>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</si>
  <si>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</si>
  <si>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</si>
  <si>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</si>
  <si>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</si>
  <si>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</si>
  <si>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</si>
  <si>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</si>
  <si>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</si>
  <si>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</si>
  <si>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</si>
  <si>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</si>
  <si>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</si>
  <si>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</si>
  <si>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</si>
  <si>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</si>
  <si>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</si>
  <si>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</si>
  <si>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</si>
  <si>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</si>
  <si>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</si>
  <si>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</si>
  <si>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</si>
  <si>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</si>
  <si>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</si>
  <si>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</si>
  <si>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</si>
  <si>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</si>
  <si>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</si>
  <si>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</si>
  <si>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</si>
  <si>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</si>
  <si>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</si>
  <si>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</si>
  <si>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</si>
  <si>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</si>
  <si>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</si>
  <si>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</si>
  <si>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</si>
  <si>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</si>
  <si>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</si>
  <si>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</si>
  <si>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</si>
  <si>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</si>
  <si>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</si>
  <si>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</si>
  <si>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</si>
  <si>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</si>
  <si>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</si>
  <si>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</si>
  <si>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</si>
  <si>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</si>
  <si>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</si>
  <si>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</si>
  <si>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</si>
  <si>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</si>
  <si>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</si>
  <si>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</si>
  <si>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</si>
  <si>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</si>
  <si>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</si>
  <si>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</si>
  <si>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</si>
  <si>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</si>
  <si>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</si>
  <si>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</si>
  <si>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</si>
  <si>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</si>
  <si>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</si>
  <si>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</si>
  <si>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</si>
  <si>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</si>
  <si>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</si>
  <si>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</si>
  <si>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</si>
  <si>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</si>
  <si>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</si>
  <si>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</si>
  <si>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</si>
  <si>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</si>
  <si>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</si>
  <si>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</si>
  <si>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</si>
  <si>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</si>
  <si>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</si>
  <si>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</si>
  <si>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</si>
  <si>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27.05.2016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</si>
</sst>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62845452"/>
        <c:axId val="28738157"/>
      </c:bar3D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5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57316822"/>
        <c:axId val="46089351"/>
      </c:bar3D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12150976"/>
        <c:axId val="42249921"/>
      </c:bar3D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44704970"/>
        <c:axId val="66800411"/>
      </c:bar3D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64332788"/>
        <c:axId val="42124181"/>
      </c:bar3D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24181"/>
        <c:crosses val="autoZero"/>
        <c:auto val="1"/>
        <c:lblOffset val="100"/>
        <c:tickLblSkip val="2"/>
        <c:noMultiLvlLbl val="0"/>
      </c:catAx>
      <c:valAx>
        <c:axId val="4212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43573310"/>
        <c:axId val="56615471"/>
      </c:bar3D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15471"/>
        <c:crosses val="autoZero"/>
        <c:auto val="1"/>
        <c:lblOffset val="100"/>
        <c:tickLblSkip val="1"/>
        <c:noMultiLvlLbl val="0"/>
      </c:catAx>
      <c:valAx>
        <c:axId val="56615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33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39777192"/>
        <c:axId val="22450409"/>
      </c:bar3D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50409"/>
        <c:crosses val="autoZero"/>
        <c:auto val="1"/>
        <c:lblOffset val="100"/>
        <c:tickLblSkip val="1"/>
        <c:noMultiLvlLbl val="0"/>
      </c:catAx>
      <c:valAx>
        <c:axId val="22450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1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727090"/>
        <c:axId val="6543811"/>
      </c:bar3DChart>
      <c:catAx>
        <c:axId val="72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3811"/>
        <c:crosses val="autoZero"/>
        <c:auto val="1"/>
        <c:lblOffset val="100"/>
        <c:tickLblSkip val="1"/>
        <c:noMultiLvlLbl val="0"/>
      </c:catAx>
      <c:valAx>
        <c:axId val="6543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58894300"/>
        <c:axId val="60286653"/>
      </c:bar3D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43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2" sqref="B22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193634.7+6.1</f>
        <v>193640.80000000002</v>
      </c>
      <c r="C6" s="50">
        <f>426773.1+25+188.4+2200.9+6.1</f>
        <v>429193.5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</f>
        <v>177465.80000000005</v>
      </c>
      <c r="E6" s="3">
        <f>D6/D149*100</f>
        <v>34.56697253782161</v>
      </c>
      <c r="F6" s="3">
        <f>D6/B6*100</f>
        <v>91.64690499109693</v>
      </c>
      <c r="G6" s="3">
        <f aca="true" t="shared" si="0" ref="G6:G43">D6/C6*100</f>
        <v>41.348669073506485</v>
      </c>
      <c r="H6" s="51">
        <f>B6-D6</f>
        <v>16174.99999999997</v>
      </c>
      <c r="I6" s="51">
        <f aca="true" t="shared" si="1" ref="I6:I43">C6-D6</f>
        <v>251727.69999999995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</f>
        <v>76353</v>
      </c>
      <c r="E7" s="103">
        <f>D7/D6*100</f>
        <v>43.02406435493486</v>
      </c>
      <c r="F7" s="103">
        <f>D7/B7*100</f>
        <v>97.09699653338555</v>
      </c>
      <c r="G7" s="103">
        <f>D7/C7*100</f>
        <v>40.63095504801821</v>
      </c>
      <c r="H7" s="113">
        <f>B7-D7</f>
        <v>2282.800000000003</v>
      </c>
      <c r="I7" s="113">
        <f t="shared" si="1"/>
        <v>111565.29999999999</v>
      </c>
    </row>
    <row r="8" spans="1:9" ht="18">
      <c r="A8" s="26" t="s">
        <v>3</v>
      </c>
      <c r="B8" s="46">
        <f>129500.7-1930.3+1.3</f>
        <v>127571.7</v>
      </c>
      <c r="C8" s="47">
        <v>298081.6</v>
      </c>
      <c r="D8" s="48">
        <f>3665.2+5419.3+4645.9+6727.5+3.3+4022.1+5553.6+3348.6+2163.6+10156.4+7.2+0.6+10315.5+1+3228.6+8514.3+1326+3.5+12.8+5216.4+5594.6+5651.4+7023.1+2.4+8.5+10209.4+23441.7+11</f>
        <v>126273.49999999999</v>
      </c>
      <c r="E8" s="1">
        <f>D8/D6*100</f>
        <v>71.15370961616264</v>
      </c>
      <c r="F8" s="1">
        <f>D8/B8*100</f>
        <v>98.98237618531381</v>
      </c>
      <c r="G8" s="1">
        <f t="shared" si="0"/>
        <v>42.362057906291426</v>
      </c>
      <c r="H8" s="48">
        <f>B8-D8</f>
        <v>1298.2000000000116</v>
      </c>
      <c r="I8" s="48">
        <f t="shared" si="1"/>
        <v>171808.09999999998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4+2.9+1.6+0.5+0.5+1.9+1.2+1.8+1.6+0.7+2+3.7+0.1+1.9+2.9+1.2+0.4</f>
        <v>28.899999999999995</v>
      </c>
      <c r="E9" s="12">
        <f>D9/D6*100</f>
        <v>0.01628482783725089</v>
      </c>
      <c r="F9" s="128">
        <f>D9/B9*100</f>
        <v>62.150537634408586</v>
      </c>
      <c r="G9" s="1">
        <f t="shared" si="0"/>
        <v>33.7222870478413</v>
      </c>
      <c r="H9" s="48">
        <f aca="true" t="shared" si="2" ref="H9:H43">B9-D9</f>
        <v>17.600000000000005</v>
      </c>
      <c r="I9" s="48">
        <f t="shared" si="1"/>
        <v>56.80000000000001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</f>
        <v>12146.400000000003</v>
      </c>
      <c r="E10" s="1">
        <f>D10/D6*100</f>
        <v>6.844360998006377</v>
      </c>
      <c r="F10" s="1">
        <f aca="true" t="shared" si="3" ref="F10:F41">D10/B10*100</f>
        <v>72.24452652427603</v>
      </c>
      <c r="G10" s="1">
        <f t="shared" si="0"/>
        <v>43.298197334321955</v>
      </c>
      <c r="H10" s="48">
        <f t="shared" si="2"/>
        <v>4666.499999999998</v>
      </c>
      <c r="I10" s="48">
        <f t="shared" si="1"/>
        <v>15906.499999999998</v>
      </c>
    </row>
    <row r="11" spans="1:9" ht="18">
      <c r="A11" s="26" t="s">
        <v>0</v>
      </c>
      <c r="B11" s="46">
        <f>33734.7+1930.3-143</f>
        <v>35522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</f>
        <v>29353.099999999995</v>
      </c>
      <c r="E11" s="1">
        <f>D11/D6*100</f>
        <v>16.54014463631865</v>
      </c>
      <c r="F11" s="1">
        <f t="shared" si="3"/>
        <v>82.63357919036089</v>
      </c>
      <c r="G11" s="1">
        <f t="shared" si="0"/>
        <v>40.964596928607705</v>
      </c>
      <c r="H11" s="48">
        <f t="shared" si="2"/>
        <v>6168.900000000005</v>
      </c>
      <c r="I11" s="48">
        <f t="shared" si="1"/>
        <v>42301.70000000001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5+12.7+3.8+1250.6+160.8+241+218.1+277.6+20.3+413.8+8.3+240.5+24.8+2.5+338+212.8+1.2+3.8+19.1+319.6+33.1+186+278+233.1+1.2+181.4+178.6+208.7+296.2</f>
        <v>5370.6</v>
      </c>
      <c r="E12" s="1">
        <f>D12/D6*100</f>
        <v>3.0262732312366656</v>
      </c>
      <c r="F12" s="1">
        <f t="shared" si="3"/>
        <v>89.44738682921955</v>
      </c>
      <c r="G12" s="1">
        <f t="shared" si="0"/>
        <v>36.504893964110934</v>
      </c>
      <c r="H12" s="48">
        <f t="shared" si="2"/>
        <v>633.5999999999995</v>
      </c>
      <c r="I12" s="48">
        <f t="shared" si="1"/>
        <v>9341.4</v>
      </c>
    </row>
    <row r="13" spans="1:9" ht="18.75" thickBot="1">
      <c r="A13" s="26" t="s">
        <v>34</v>
      </c>
      <c r="B13" s="47">
        <f>B6-B8-B9-B10-B11-B12</f>
        <v>7683.500000000019</v>
      </c>
      <c r="C13" s="47">
        <f>C6-C8-C9-C10-C11-C12</f>
        <v>16606.500000000015</v>
      </c>
      <c r="D13" s="47">
        <f>D6-D8-D9-D10-D11-D12</f>
        <v>4293.300000000063</v>
      </c>
      <c r="E13" s="1">
        <f>D13/D6*100</f>
        <v>2.419226690438418</v>
      </c>
      <c r="F13" s="1">
        <f t="shared" si="3"/>
        <v>55.876879026486</v>
      </c>
      <c r="G13" s="1">
        <f t="shared" si="0"/>
        <v>25.853129798573203</v>
      </c>
      <c r="H13" s="48">
        <f t="shared" si="2"/>
        <v>3390.199999999956</v>
      </c>
      <c r="I13" s="48">
        <f t="shared" si="1"/>
        <v>12313.199999999952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250434.1+666.5+2890.8+76.6</f>
        <v>254068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</f>
        <v>98547.2</v>
      </c>
      <c r="E18" s="3">
        <f>D18/D149*100</f>
        <v>19.195125799332676</v>
      </c>
      <c r="F18" s="3">
        <f>D18/B18*100</f>
        <v>93.55900793304193</v>
      </c>
      <c r="G18" s="3">
        <f t="shared" si="0"/>
        <v>38.78772612056615</v>
      </c>
      <c r="H18" s="51">
        <f>B18-D18</f>
        <v>6784.400000000009</v>
      </c>
      <c r="I18" s="51">
        <f t="shared" si="1"/>
        <v>155520.8</v>
      </c>
    </row>
    <row r="19" spans="1:9" s="41" customFormat="1" ht="18.75">
      <c r="A19" s="112" t="s">
        <v>99</v>
      </c>
      <c r="B19" s="105">
        <v>75620.3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</f>
        <v>72260.9</v>
      </c>
      <c r="E19" s="103">
        <f>D19/D18*100</f>
        <v>73.32618278347837</v>
      </c>
      <c r="F19" s="103">
        <f t="shared" si="3"/>
        <v>95.55754208856615</v>
      </c>
      <c r="G19" s="103">
        <f t="shared" si="0"/>
        <v>37.84482036241751</v>
      </c>
      <c r="H19" s="113">
        <f t="shared" si="2"/>
        <v>3359.4000000000087</v>
      </c>
      <c r="I19" s="113">
        <f t="shared" si="1"/>
        <v>118679.1</v>
      </c>
    </row>
    <row r="20" spans="1:9" ht="18">
      <c r="A20" s="26" t="s">
        <v>5</v>
      </c>
      <c r="B20" s="46">
        <f>75839.6+119.4</f>
        <v>75959</v>
      </c>
      <c r="C20" s="47">
        <v>186641.3</v>
      </c>
      <c r="D20" s="48">
        <f>5722.2+1+8655.9+32.9+2.4+5725.7+8251+357.7+0.1+5829.5+27.9+3957+4812.9+26.7+6036.7+16.8+6839+2416.2+22.3+6209+10229</f>
        <v>75171.9</v>
      </c>
      <c r="E20" s="1">
        <f>D20/D18*100</f>
        <v>76.28009725288997</v>
      </c>
      <c r="F20" s="1">
        <f t="shared" si="3"/>
        <v>98.96378309351097</v>
      </c>
      <c r="G20" s="1">
        <f t="shared" si="0"/>
        <v>40.27613395320328</v>
      </c>
      <c r="H20" s="48">
        <f t="shared" si="2"/>
        <v>787.1000000000058</v>
      </c>
      <c r="I20" s="48">
        <f t="shared" si="1"/>
        <v>111469.4</v>
      </c>
    </row>
    <row r="21" spans="1:9" ht="18">
      <c r="A21" s="26" t="s">
        <v>2</v>
      </c>
      <c r="B21" s="46">
        <f>10590.1-124.3</f>
        <v>10465.800000000001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80.5+183.6+169.4+194.4+100+1.7+148.4+215.7+278.3+117.8+152.1+196.9+0.1+12.4+249.4+61.7+746.5+93.7+472.5+302.1+275.1+81.6+3.9+35+464.9+2.5+307.7+447+3.4+846+41.6+81.5+37.3+0.2+71.8+4.3+281.4+8.6+37.8+540.8+303.1</f>
        <v>7652.7</v>
      </c>
      <c r="E21" s="1">
        <f>D21/D18*100</f>
        <v>7.765517437329524</v>
      </c>
      <c r="F21" s="1">
        <f t="shared" si="3"/>
        <v>73.12102275984634</v>
      </c>
      <c r="G21" s="1">
        <f t="shared" si="0"/>
        <v>36.52125359714805</v>
      </c>
      <c r="H21" s="48">
        <f t="shared" si="2"/>
        <v>2813.1000000000013</v>
      </c>
      <c r="I21" s="48">
        <f t="shared" si="1"/>
        <v>13301.399999999998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127.7+23.6+33.5+86.7+19.5+2.9+68.3+78.1+10.6+165.4+2.5+15.8+6.5+60.2+104.3+141.7+2.3+23.7+90.2+22.1+28.3+93.7+27.2-0.1+0.2+54.7+9.9+37.6+110.2</f>
        <v>1447.3000000000002</v>
      </c>
      <c r="E22" s="1">
        <f>D22/D18*100</f>
        <v>1.4686363488764775</v>
      </c>
      <c r="F22" s="1">
        <f t="shared" si="3"/>
        <v>88.3253997314781</v>
      </c>
      <c r="G22" s="1">
        <f t="shared" si="0"/>
        <v>36.94070803236428</v>
      </c>
      <c r="H22" s="48">
        <f t="shared" si="2"/>
        <v>191.29999999999973</v>
      </c>
      <c r="I22" s="48">
        <f t="shared" si="1"/>
        <v>2470.6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</f>
        <v>11694.400000000001</v>
      </c>
      <c r="E23" s="1">
        <f>D23/D18*100</f>
        <v>11.86680088323159</v>
      </c>
      <c r="F23" s="1">
        <f t="shared" si="3"/>
        <v>82.61557590143552</v>
      </c>
      <c r="G23" s="1">
        <f t="shared" si="0"/>
        <v>42.059530146307786</v>
      </c>
      <c r="H23" s="48">
        <f t="shared" si="2"/>
        <v>2460.7999999999993</v>
      </c>
      <c r="I23" s="48">
        <f t="shared" si="1"/>
        <v>16110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73.6+22.6+5.3+2.4+2.5+128.1+0.1+11.5+121.2+11.2-0.1+27.3+71.1+31.4-0.1+0.8+24.6+83.5+19.6</f>
        <v>636.5999999999999</v>
      </c>
      <c r="E24" s="1">
        <f>D24/D18*100</f>
        <v>0.6459848681646966</v>
      </c>
      <c r="F24" s="1">
        <f t="shared" si="3"/>
        <v>95.90238023501054</v>
      </c>
      <c r="G24" s="1">
        <f t="shared" si="0"/>
        <v>39.997486805730084</v>
      </c>
      <c r="H24" s="48">
        <f t="shared" si="2"/>
        <v>27.200000000000045</v>
      </c>
      <c r="I24" s="48">
        <f t="shared" si="1"/>
        <v>955</v>
      </c>
    </row>
    <row r="25" spans="1:9" ht="18.75" thickBot="1">
      <c r="A25" s="26" t="s">
        <v>34</v>
      </c>
      <c r="B25" s="47">
        <f>B18-B20-B21-B22-B23-B24</f>
        <v>2449.2000000000035</v>
      </c>
      <c r="C25" s="47">
        <f>C18-C20-C21-C22-C23-C24</f>
        <v>13158.70000000001</v>
      </c>
      <c r="D25" s="47">
        <f>D18-D20-D21-D22-D23-D24</f>
        <v>1944.3000000000015</v>
      </c>
      <c r="E25" s="1">
        <f>D25/D18*100</f>
        <v>1.97296320950773</v>
      </c>
      <c r="F25" s="1">
        <f t="shared" si="3"/>
        <v>79.3851053405193</v>
      </c>
      <c r="G25" s="1">
        <f t="shared" si="0"/>
        <v>14.775775722525783</v>
      </c>
      <c r="H25" s="48">
        <f t="shared" si="2"/>
        <v>504.9000000000019</v>
      </c>
      <c r="I25" s="48">
        <f t="shared" si="1"/>
        <v>11214.400000000009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</f>
        <v>19351.100000000002</v>
      </c>
      <c r="E33" s="3">
        <f>D33/D149*100</f>
        <v>3.7692273231047313</v>
      </c>
      <c r="F33" s="3">
        <f>D33/B33*100</f>
        <v>91.47726198354921</v>
      </c>
      <c r="G33" s="3">
        <f t="shared" si="0"/>
        <v>38.482618180661156</v>
      </c>
      <c r="H33" s="51">
        <f t="shared" si="2"/>
        <v>1802.8999999999978</v>
      </c>
      <c r="I33" s="51">
        <f t="shared" si="1"/>
        <v>30934.199999999993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1335+1268.2+1354.9+1304.2+1357+1359.6+1365.6+1342.2+1381.4+3.9+1624.5+11.9</f>
        <v>13708.4</v>
      </c>
      <c r="E34" s="1">
        <f>D34/D33*100</f>
        <v>70.84041734061628</v>
      </c>
      <c r="F34" s="1">
        <f t="shared" si="3"/>
        <v>98.46503041926145</v>
      </c>
      <c r="G34" s="1">
        <f t="shared" si="0"/>
        <v>39.14828966832874</v>
      </c>
      <c r="H34" s="48">
        <f t="shared" si="2"/>
        <v>213.70000000000073</v>
      </c>
      <c r="I34" s="48">
        <f t="shared" si="1"/>
        <v>21308.199999999997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</f>
        <v>1202.2</v>
      </c>
      <c r="E36" s="1">
        <f>D36/D33*100</f>
        <v>6.212566727472856</v>
      </c>
      <c r="F36" s="1">
        <f t="shared" si="3"/>
        <v>66.4933628318584</v>
      </c>
      <c r="G36" s="1">
        <f t="shared" si="0"/>
        <v>35.52180593310483</v>
      </c>
      <c r="H36" s="48">
        <f t="shared" si="2"/>
        <v>605.8</v>
      </c>
      <c r="I36" s="48">
        <f t="shared" si="1"/>
        <v>2182.2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11.2+19.5+15.2+5+5.7-0.1+1.9+5.1+7+0.3+7.7+25.8+82+15.4+14.3+13.2+14.4</f>
        <v>243.60000000000002</v>
      </c>
      <c r="E37" s="17">
        <f>D37/D33*100</f>
        <v>1.2588431665383364</v>
      </c>
      <c r="F37" s="17">
        <f t="shared" si="3"/>
        <v>76.82119205298014</v>
      </c>
      <c r="G37" s="17">
        <f t="shared" si="0"/>
        <v>26.213278812009044</v>
      </c>
      <c r="H37" s="57">
        <f t="shared" si="2"/>
        <v>73.5</v>
      </c>
      <c r="I37" s="57">
        <f t="shared" si="1"/>
        <v>685.6999999999999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0.13177545462531845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4171.400000000002</v>
      </c>
      <c r="E39" s="1">
        <f>D39/D33*100</f>
        <v>21.5563973107472</v>
      </c>
      <c r="F39" s="1">
        <f t="shared" si="3"/>
        <v>82.09316513490647</v>
      </c>
      <c r="G39" s="1">
        <f t="shared" si="0"/>
        <v>38.290099318903664</v>
      </c>
      <c r="H39" s="48">
        <f>B39-D39</f>
        <v>909.8999999999969</v>
      </c>
      <c r="I39" s="48">
        <f t="shared" si="1"/>
        <v>6722.7999999999965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418.1+3</f>
        <v>421.1</v>
      </c>
      <c r="C43" s="50">
        <f>829.5+61+9+3</f>
        <v>902.5</v>
      </c>
      <c r="D43" s="51">
        <f>22.2+3+5+12.1+5.3+62.1+8.7+22.7+11.7+44.1-0.1+8.7+8.3+9+2+12.1+30.9+11+14.3+28.5+0.1+1.2+34</f>
        <v>356.9</v>
      </c>
      <c r="E43" s="3">
        <f>D43/D149*100</f>
        <v>0.06951735206867199</v>
      </c>
      <c r="F43" s="3">
        <f>D43/B43*100</f>
        <v>84.75421515079553</v>
      </c>
      <c r="G43" s="3">
        <f t="shared" si="0"/>
        <v>39.54570637119113</v>
      </c>
      <c r="H43" s="51">
        <f t="shared" si="2"/>
        <v>64.20000000000005</v>
      </c>
      <c r="I43" s="51">
        <f t="shared" si="1"/>
        <v>545.6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224.1+260.8+14.4+236.4+3.2+114.6+291.3+0.1+96+241.4+13.4+0.1+331+0.7-0.1+39.8+268.9+0.5+9.3+307.6+278.3+1.8+5.2+302.3</f>
        <v>3041.1000000000004</v>
      </c>
      <c r="E45" s="3">
        <f>D45/D149*100</f>
        <v>0.5923486113085974</v>
      </c>
      <c r="F45" s="3">
        <f>D45/B45*100</f>
        <v>95.16820528868722</v>
      </c>
      <c r="G45" s="3">
        <f aca="true" t="shared" si="4" ref="G45:G75">D45/C45*100</f>
        <v>39.282577245013954</v>
      </c>
      <c r="H45" s="51">
        <f>B45-D45</f>
        <v>154.39999999999964</v>
      </c>
      <c r="I45" s="51">
        <f aca="true" t="shared" si="5" ref="I45:I76">C45-D45</f>
        <v>4700.5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224.1+258.6+235.3+288.8+241.4+328.6+224.6+306.6+239.4+298.3</f>
        <v>2645.7000000000003</v>
      </c>
      <c r="E46" s="1">
        <f>D46/D45*100</f>
        <v>86.99812567820854</v>
      </c>
      <c r="F46" s="1">
        <f aca="true" t="shared" si="6" ref="F46:F73">D46/B46*100</f>
        <v>97.50138197899393</v>
      </c>
      <c r="G46" s="1">
        <f t="shared" si="4"/>
        <v>39.17466240227434</v>
      </c>
      <c r="H46" s="48">
        <f aca="true" t="shared" si="7" ref="H46:H73">B46-D46</f>
        <v>67.79999999999973</v>
      </c>
      <c r="I46" s="48">
        <f t="shared" si="5"/>
        <v>4107.9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0.026306270757291764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f>28-3</f>
        <v>25</v>
      </c>
      <c r="C48" s="47">
        <v>70.7</v>
      </c>
      <c r="D48" s="48">
        <f>0.2+2.1+0.1+6.5+6.7-0.1+7</f>
        <v>22.5</v>
      </c>
      <c r="E48" s="1">
        <f>D48/D45*100</f>
        <v>0.739863865048831</v>
      </c>
      <c r="F48" s="1">
        <f t="shared" si="6"/>
        <v>90</v>
      </c>
      <c r="G48" s="1">
        <f t="shared" si="4"/>
        <v>31.824611032531823</v>
      </c>
      <c r="H48" s="48">
        <f t="shared" si="7"/>
        <v>2.5</v>
      </c>
      <c r="I48" s="48">
        <f t="shared" si="5"/>
        <v>48.2</v>
      </c>
    </row>
    <row r="49" spans="1:9" ht="18">
      <c r="A49" s="26" t="s">
        <v>0</v>
      </c>
      <c r="B49" s="46">
        <f>316.4+3</f>
        <v>319.4</v>
      </c>
      <c r="C49" s="47">
        <v>568.5</v>
      </c>
      <c r="D49" s="48">
        <f>2.2+2.5+0.8+112.4+2.2+0.1+69.1+4.4-0.1+35.2+27.4+4.8+1+22.3+2.5+1.6</f>
        <v>288.40000000000003</v>
      </c>
      <c r="E49" s="1">
        <f>D49/D45*100</f>
        <v>9.483410608003682</v>
      </c>
      <c r="F49" s="1">
        <f t="shared" si="6"/>
        <v>90.29430181590484</v>
      </c>
      <c r="G49" s="1">
        <f t="shared" si="4"/>
        <v>50.72999120492525</v>
      </c>
      <c r="H49" s="48">
        <f t="shared" si="7"/>
        <v>30.999999999999943</v>
      </c>
      <c r="I49" s="48">
        <f t="shared" si="5"/>
        <v>280.09999999999997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83.70000000000006</v>
      </c>
      <c r="E50" s="1">
        <f>D50/D45*100</f>
        <v>2.752293577981653</v>
      </c>
      <c r="F50" s="1">
        <f t="shared" si="6"/>
        <v>61.18421052631583</v>
      </c>
      <c r="G50" s="1">
        <f t="shared" si="4"/>
        <v>24.086330935251816</v>
      </c>
      <c r="H50" s="48">
        <f t="shared" si="7"/>
        <v>53.09999999999995</v>
      </c>
      <c r="I50" s="48">
        <f t="shared" si="5"/>
        <v>263.79999999999995</v>
      </c>
    </row>
    <row r="51" spans="1:9" ht="18.75" thickBot="1">
      <c r="A51" s="25" t="s">
        <v>4</v>
      </c>
      <c r="B51" s="49">
        <v>6960.1</v>
      </c>
      <c r="C51" s="50">
        <f>16075.7+36.8+200</f>
        <v>16312.5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</f>
        <v>5944.699999999999</v>
      </c>
      <c r="E51" s="3">
        <f>D51/D149*100</f>
        <v>1.1579148300438058</v>
      </c>
      <c r="F51" s="3">
        <f>D51/B51*100</f>
        <v>85.41112915044322</v>
      </c>
      <c r="G51" s="3">
        <f t="shared" si="4"/>
        <v>36.44260536398467</v>
      </c>
      <c r="H51" s="51">
        <f>B51-D51</f>
        <v>1015.4000000000015</v>
      </c>
      <c r="I51" s="51">
        <f t="shared" si="5"/>
        <v>10367.800000000001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8+294.9+437.7+298.5+423.7+297.9+451.2+294.5+446+301+554.2</f>
        <v>3807.5999999999995</v>
      </c>
      <c r="E52" s="1">
        <f>D52/D51*100</f>
        <v>64.05033054653725</v>
      </c>
      <c r="F52" s="1">
        <f t="shared" si="6"/>
        <v>91.08219309157019</v>
      </c>
      <c r="G52" s="1">
        <f t="shared" si="4"/>
        <v>36.86427139911121</v>
      </c>
      <c r="H52" s="48">
        <f t="shared" si="7"/>
        <v>372.8000000000002</v>
      </c>
      <c r="I52" s="48">
        <f t="shared" si="5"/>
        <v>6521.100000000001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1.3+0.7+2.1+1+1.3+7.6+7.5+6.3+0.4+13+20.7+0.5+5.3+9.4+10+8.9+5.1</f>
        <v>101.10000000000001</v>
      </c>
      <c r="E54" s="1">
        <f>D54/D51*100</f>
        <v>1.7006745504398881</v>
      </c>
      <c r="F54" s="1">
        <f t="shared" si="6"/>
        <v>83.00492610837439</v>
      </c>
      <c r="G54" s="1">
        <f t="shared" si="4"/>
        <v>35.22648083623693</v>
      </c>
      <c r="H54" s="48">
        <f t="shared" si="7"/>
        <v>20.69999999999999</v>
      </c>
      <c r="I54" s="48">
        <f t="shared" si="5"/>
        <v>185.89999999999998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10.7+0.6+7.6+85.1+28.4+14.4+0.1+8.5+0.1+7+0.1+7.7+62.8+6+1.3+0.9+0.9+1+0.7+0.1+4.7+15.2+34.9+9+4+15.8+5.5+7+1.9+1.5</f>
        <v>343.49999999999994</v>
      </c>
      <c r="E55" s="1">
        <f>D55/D51*100</f>
        <v>5.778256261880331</v>
      </c>
      <c r="F55" s="1">
        <f t="shared" si="6"/>
        <v>63.52875901609024</v>
      </c>
      <c r="G55" s="1">
        <f t="shared" si="4"/>
        <v>36.81277462222698</v>
      </c>
      <c r="H55" s="48">
        <f t="shared" si="7"/>
        <v>197.2000000000001</v>
      </c>
      <c r="I55" s="48">
        <f t="shared" si="5"/>
        <v>589.6000000000001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4751.699999999999</v>
      </c>
      <c r="D56" s="47">
        <f>D51-D52-D55-D54-D53</f>
        <v>1692.4999999999995</v>
      </c>
      <c r="E56" s="1">
        <f>D56/D51*100</f>
        <v>28.47073864114253</v>
      </c>
      <c r="F56" s="1">
        <f t="shared" si="6"/>
        <v>79.94048743623648</v>
      </c>
      <c r="G56" s="1">
        <f t="shared" si="4"/>
        <v>35.61883115516552</v>
      </c>
      <c r="H56" s="48">
        <f t="shared" si="7"/>
        <v>424.7000000000012</v>
      </c>
      <c r="I56" s="48">
        <f>C56-D56</f>
        <v>3059.1999999999994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43.5+4.7+72.8+47.2+46+5+62.5+3.8+40.9+35.3+2.1+2.9+21.1+3.9+86.8+0.2+2.7+44.1+47.3+140.1+0.1+45.6+13.8+0.9+95.5</f>
        <v>868.8</v>
      </c>
      <c r="E58" s="3">
        <f>D58/D149*100</f>
        <v>0.1692257648564366</v>
      </c>
      <c r="F58" s="3">
        <f>D58/B58*100</f>
        <v>68.79949318973709</v>
      </c>
      <c r="G58" s="3">
        <f t="shared" si="4"/>
        <v>14.441009274957613</v>
      </c>
      <c r="H58" s="51">
        <f>B58-D58</f>
        <v>394</v>
      </c>
      <c r="I58" s="51">
        <f t="shared" si="5"/>
        <v>5147.4</v>
      </c>
    </row>
    <row r="59" spans="1:9" ht="18">
      <c r="A59" s="26" t="s">
        <v>3</v>
      </c>
      <c r="B59" s="46">
        <f>672.9+2.3</f>
        <v>675.1999999999999</v>
      </c>
      <c r="C59" s="47">
        <f>1508.2+134.4</f>
        <v>1642.6000000000001</v>
      </c>
      <c r="D59" s="48">
        <f>43.5+72.8+47.2+62.5+0.1+35.3+86.8+44.1+125.7+41.4+92.3</f>
        <v>651.6999999999999</v>
      </c>
      <c r="E59" s="1">
        <f>D59/D58*100</f>
        <v>75.01151012891344</v>
      </c>
      <c r="F59" s="1">
        <f t="shared" si="6"/>
        <v>96.51954976303317</v>
      </c>
      <c r="G59" s="1">
        <f t="shared" si="4"/>
        <v>39.67490563740411</v>
      </c>
      <c r="H59" s="48">
        <f t="shared" si="7"/>
        <v>23.5</v>
      </c>
      <c r="I59" s="48">
        <f t="shared" si="5"/>
        <v>990.9000000000002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f>361.1-2.3</f>
        <v>358.8</v>
      </c>
      <c r="C61" s="47">
        <v>627.5</v>
      </c>
      <c r="D61" s="48">
        <f>4.7+45.7+4.9+40.9+19.8+3.9+46.3+9+12.6+0.9+3</f>
        <v>191.7</v>
      </c>
      <c r="E61" s="1">
        <f>D61/D58*100</f>
        <v>22.064917127071823</v>
      </c>
      <c r="F61" s="1">
        <f t="shared" si="6"/>
        <v>53.42809364548494</v>
      </c>
      <c r="G61" s="1">
        <f t="shared" si="4"/>
        <v>30.549800796812747</v>
      </c>
      <c r="H61" s="48">
        <f t="shared" si="7"/>
        <v>167.10000000000002</v>
      </c>
      <c r="I61" s="48">
        <f t="shared" si="5"/>
        <v>435.8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62.900000000000006</v>
      </c>
      <c r="C63" s="47">
        <f>C58-C59-C61-C62-C60</f>
        <v>198.09999999999962</v>
      </c>
      <c r="D63" s="47">
        <f>D58-D59-D61-D62-D60</f>
        <v>25.400000000000034</v>
      </c>
      <c r="E63" s="1">
        <f>D63/D58*100</f>
        <v>2.923572744014737</v>
      </c>
      <c r="F63" s="1">
        <f t="shared" si="6"/>
        <v>40.3815580286169</v>
      </c>
      <c r="G63" s="1">
        <f t="shared" si="4"/>
        <v>12.821807168096964</v>
      </c>
      <c r="H63" s="48">
        <f t="shared" si="7"/>
        <v>37.49999999999997</v>
      </c>
      <c r="I63" s="48">
        <f t="shared" si="5"/>
        <v>172.6999999999996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222.9</v>
      </c>
      <c r="C68" s="50">
        <f>C69+C70</f>
        <v>522.4</v>
      </c>
      <c r="D68" s="51">
        <f>SUM(D69:D70)</f>
        <v>144.9</v>
      </c>
      <c r="E68" s="39">
        <f>D68/D149*100</f>
        <v>0.02822377224642917</v>
      </c>
      <c r="F68" s="3">
        <f>D68/B68*100</f>
        <v>65.00672947510094</v>
      </c>
      <c r="G68" s="3">
        <f t="shared" si="4"/>
        <v>27.737366003062792</v>
      </c>
      <c r="H68" s="51">
        <f>B68-D68</f>
        <v>78</v>
      </c>
      <c r="I68" s="51">
        <f t="shared" si="5"/>
        <v>377.5</v>
      </c>
    </row>
    <row r="69" spans="1:9" ht="18">
      <c r="A69" s="26" t="s">
        <v>8</v>
      </c>
      <c r="B69" s="46">
        <f>139.5+5</f>
        <v>144.5</v>
      </c>
      <c r="C69" s="47">
        <v>171</v>
      </c>
      <c r="D69" s="48">
        <f>3.9+1+3+8.8+1.5+9.8+5+38.4+18.8+12.7+1+25.4+6</f>
        <v>135.3</v>
      </c>
      <c r="E69" s="1">
        <f>D69/D68*100</f>
        <v>93.37474120082815</v>
      </c>
      <c r="F69" s="1">
        <f t="shared" si="6"/>
        <v>93.63321799307958</v>
      </c>
      <c r="G69" s="1">
        <f t="shared" si="4"/>
        <v>79.12280701754386</v>
      </c>
      <c r="H69" s="48">
        <f t="shared" si="7"/>
        <v>9.199999999999989</v>
      </c>
      <c r="I69" s="48">
        <f t="shared" si="5"/>
        <v>35.69999999999999</v>
      </c>
    </row>
    <row r="70" spans="1:9" ht="18.75" thickBot="1">
      <c r="A70" s="26" t="s">
        <v>9</v>
      </c>
      <c r="B70" s="46">
        <f>127.9-5-44.5</f>
        <v>78.4</v>
      </c>
      <c r="C70" s="47">
        <f>253.4-6+145-41</f>
        <v>351.4</v>
      </c>
      <c r="D70" s="48">
        <f>9.6</f>
        <v>9.6</v>
      </c>
      <c r="E70" s="1">
        <f>D70/D69*100</f>
        <v>7.095343680709533</v>
      </c>
      <c r="F70" s="1">
        <f t="shared" si="6"/>
        <v>12.244897959183671</v>
      </c>
      <c r="G70" s="1">
        <f t="shared" si="4"/>
        <v>2.7319294251565167</v>
      </c>
      <c r="H70" s="48">
        <f t="shared" si="7"/>
        <v>68.80000000000001</v>
      </c>
      <c r="I70" s="48">
        <f t="shared" si="5"/>
        <v>341.79999999999995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f>26038.3+847.6</f>
        <v>26885.899999999998</v>
      </c>
      <c r="C89" s="50">
        <f>50201.5+5861+2853.8</f>
        <v>58916.3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</f>
        <v>21362.500000000004</v>
      </c>
      <c r="E89" s="3">
        <f>D89/D149*100</f>
        <v>4.161009900720105</v>
      </c>
      <c r="F89" s="3">
        <f aca="true" t="shared" si="10" ref="F89:F95">D89/B89*100</f>
        <v>79.45614615839531</v>
      </c>
      <c r="G89" s="3">
        <f t="shared" si="8"/>
        <v>36.25906582728379</v>
      </c>
      <c r="H89" s="51">
        <f aca="true" t="shared" si="11" ref="H89:H95">B89-D89</f>
        <v>5523.399999999994</v>
      </c>
      <c r="I89" s="51">
        <f t="shared" si="9"/>
        <v>37553.8</v>
      </c>
    </row>
    <row r="90" spans="1:9" ht="18">
      <c r="A90" s="26" t="s">
        <v>3</v>
      </c>
      <c r="B90" s="46">
        <f>22112.8+106.8</f>
        <v>22219.6</v>
      </c>
      <c r="C90" s="47">
        <f>41785.6+5825.3+1852.2</f>
        <v>49463.1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</f>
        <v>18194.100000000002</v>
      </c>
      <c r="E90" s="1">
        <f>D90/D89*100</f>
        <v>85.16840257460503</v>
      </c>
      <c r="F90" s="1">
        <f t="shared" si="10"/>
        <v>81.88311220724047</v>
      </c>
      <c r="G90" s="1">
        <f t="shared" si="8"/>
        <v>36.78317776281714</v>
      </c>
      <c r="H90" s="48">
        <f t="shared" si="11"/>
        <v>4025.4999999999964</v>
      </c>
      <c r="I90" s="48">
        <f t="shared" si="9"/>
        <v>31268.999999999996</v>
      </c>
    </row>
    <row r="91" spans="1:9" ht="18">
      <c r="A91" s="26" t="s">
        <v>32</v>
      </c>
      <c r="B91" s="46">
        <f>1304.6-251.9</f>
        <v>1052.6999999999998</v>
      </c>
      <c r="C91" s="47">
        <f>2476+1-355.6</f>
        <v>2121.4</v>
      </c>
      <c r="D91" s="48">
        <f>9.8+96.8+35.3+50.2+1.4+30+1.1+18.1+138.1+43.8+4.2+9.3+27.5+5.8+0.2+2.4+1+11.7+14.7+34.3+26.9+2.8+30.4+0.1+1.4+0.2+22+131.7+1.9+1.6+30.8</f>
        <v>785.4999999999998</v>
      </c>
      <c r="E91" s="1">
        <f>D91/D89*100</f>
        <v>3.677004095962549</v>
      </c>
      <c r="F91" s="1">
        <f t="shared" si="10"/>
        <v>74.61764985275956</v>
      </c>
      <c r="G91" s="1">
        <f t="shared" si="8"/>
        <v>37.02743471292542</v>
      </c>
      <c r="H91" s="48">
        <f t="shared" si="11"/>
        <v>267.20000000000005</v>
      </c>
      <c r="I91" s="48">
        <f t="shared" si="9"/>
        <v>1335.9000000000003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3613.5999999999995</v>
      </c>
      <c r="C93" s="47">
        <f>C89-C90-C91-C92</f>
        <v>7331.800000000005</v>
      </c>
      <c r="D93" s="47">
        <f>D89-D90-D91-D92</f>
        <v>2382.9000000000015</v>
      </c>
      <c r="E93" s="1">
        <f>D93/D89*100</f>
        <v>11.154593329432421</v>
      </c>
      <c r="F93" s="1">
        <f t="shared" si="10"/>
        <v>65.94255036528675</v>
      </c>
      <c r="G93" s="1">
        <f>D93/C93*100</f>
        <v>32.5008865490057</v>
      </c>
      <c r="H93" s="48">
        <f t="shared" si="11"/>
        <v>1230.699999999998</v>
      </c>
      <c r="I93" s="48">
        <f>C93-D93</f>
        <v>4948.900000000003</v>
      </c>
    </row>
    <row r="94" spans="1:9" ht="18.75">
      <c r="A94" s="116" t="s">
        <v>12</v>
      </c>
      <c r="B94" s="119">
        <f>45714.6-1.1</f>
        <v>45713.5</v>
      </c>
      <c r="C94" s="121">
        <f>63500.4+11490.6+4535.2-1.1</f>
        <v>79525.09999999999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</f>
        <v>36286.299999999996</v>
      </c>
      <c r="E94" s="115">
        <f>D94/D149*100</f>
        <v>7.067883139169101</v>
      </c>
      <c r="F94" s="118">
        <f t="shared" si="10"/>
        <v>79.37764555328293</v>
      </c>
      <c r="G94" s="114">
        <f>D94/C94*100</f>
        <v>45.62873859951135</v>
      </c>
      <c r="H94" s="120">
        <f t="shared" si="11"/>
        <v>9427.200000000004</v>
      </c>
      <c r="I94" s="130">
        <f>C94-D94</f>
        <v>43238.799999999996</v>
      </c>
    </row>
    <row r="95" spans="1:9" ht="18.75" thickBot="1">
      <c r="A95" s="117" t="s">
        <v>100</v>
      </c>
      <c r="B95" s="122">
        <f>2216.7+361.4</f>
        <v>2578.1</v>
      </c>
      <c r="C95" s="123">
        <f>5343.5+287.2</f>
        <v>5630.7</v>
      </c>
      <c r="D95" s="124">
        <f>57.3+368.5+61.1+0.1+320+59+0.8+309+245.5+61.2+0.4-0.1+489+12.5</f>
        <v>1984.3000000000002</v>
      </c>
      <c r="E95" s="125">
        <f>D95/D94*100</f>
        <v>5.4684550367494085</v>
      </c>
      <c r="F95" s="126">
        <f t="shared" si="10"/>
        <v>76.96753423063497</v>
      </c>
      <c r="G95" s="127">
        <f>D95/C95*100</f>
        <v>35.240733834159165</v>
      </c>
      <c r="H95" s="131">
        <f t="shared" si="11"/>
        <v>593.7999999999997</v>
      </c>
      <c r="I95" s="132">
        <f>C95-D95</f>
        <v>3646.3999999999996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10703.3-154-3.5</f>
        <v>10545.8</v>
      </c>
      <c r="D101" s="87">
        <f>40+388.7+47.5+2+10.9+26+40+10.7+4.9+126.7+451+1.9+19.2+1.6+31.5+41+134.3+2+40+303.9+42.9+136.5+32.6+15.2+0.1+18+62.7+4.9+159.7+3.3+4.9+45.5+355.5+2+11.4+51.9+80.1+8.7+15.5+6+0.2+15+38.8+236.4+53.6+35.7+10.2+144.2+116.1</f>
        <v>3431.3999999999996</v>
      </c>
      <c r="E101" s="22">
        <f>D101/D149*100</f>
        <v>0.6683716500096414</v>
      </c>
      <c r="F101" s="22">
        <f>D101/B101*100</f>
        <v>76.523717133873</v>
      </c>
      <c r="G101" s="22">
        <f aca="true" t="shared" si="12" ref="G101:G147">D101/C101*100</f>
        <v>32.53807202867492</v>
      </c>
      <c r="H101" s="87">
        <f aca="true" t="shared" si="13" ref="H101:H106">B101-D101</f>
        <v>1052.7000000000007</v>
      </c>
      <c r="I101" s="87">
        <f aca="true" t="shared" si="14" ref="I101:I147">C101-D101</f>
        <v>7114.4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0.437139360027977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8863.3-154-3.5</f>
        <v>8705.8</v>
      </c>
      <c r="D103" s="48">
        <f>39.8+388.5+20.6+2+26+40+4.1+126.5+407.9+18+31.2+40.6+134.1+2+40+303.9+135.8+32.6+7.9+0.1+62.1+159.2+45.1+355.5+2+51.4+35.4+235.2+53.1+32+115.3+110.8</f>
        <v>3058.7</v>
      </c>
      <c r="E103" s="1">
        <f>D103/D101*100</f>
        <v>89.13854403450487</v>
      </c>
      <c r="F103" s="1">
        <f aca="true" t="shared" si="15" ref="F103:F147">D103/B103*100</f>
        <v>82.84220789773035</v>
      </c>
      <c r="G103" s="1">
        <f t="shared" si="12"/>
        <v>35.134048565324264</v>
      </c>
      <c r="H103" s="48">
        <f t="shared" si="13"/>
        <v>633.5</v>
      </c>
      <c r="I103" s="48">
        <f t="shared" si="14"/>
        <v>5647.099999999999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357.6999999999998</v>
      </c>
      <c r="E105" s="92">
        <f>D105/D101*100</f>
        <v>10.424316605467151</v>
      </c>
      <c r="F105" s="92">
        <f t="shared" si="15"/>
        <v>48.92627547531113</v>
      </c>
      <c r="G105" s="92">
        <f t="shared" si="12"/>
        <v>21.647300895666902</v>
      </c>
      <c r="H105" s="132">
        <f>B105-D105</f>
        <v>373.40000000000055</v>
      </c>
      <c r="I105" s="132">
        <f t="shared" si="14"/>
        <v>1294.6999999999998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180839.6</v>
      </c>
      <c r="C106" s="89">
        <f>SUM(C107:C146)-C114-C118+C147-C138-C139-C108-C111-C121-C122-C136-C130-C128</f>
        <v>479873.8</v>
      </c>
      <c r="D106" s="89">
        <f>SUM(D107:D146)-D114-D118+D147-D138-D139-D108-D111-D121-D122-D136-D130-D128</f>
        <v>146596.30000000002</v>
      </c>
      <c r="E106" s="90">
        <f>D106/D149*100</f>
        <v>28.554179319318184</v>
      </c>
      <c r="F106" s="90">
        <f>D106/B106*100</f>
        <v>81.06426910919954</v>
      </c>
      <c r="G106" s="90">
        <f t="shared" si="12"/>
        <v>30.54892765556278</v>
      </c>
      <c r="H106" s="89">
        <f t="shared" si="13"/>
        <v>34243.29999999999</v>
      </c>
      <c r="I106" s="89">
        <f t="shared" si="14"/>
        <v>333277.5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142.7+0.9+78.6+37.4+44.2+140.1+1+20.9+25.7+0.2+2+0.6+0.4+1.8+1.5-0.1+62.6+2.1+1.9+2.9+1+9.8</f>
        <v>578.1999999999998</v>
      </c>
      <c r="E107" s="6">
        <f>D107/D106*100</f>
        <v>0.3944165030086023</v>
      </c>
      <c r="F107" s="6">
        <f t="shared" si="15"/>
        <v>57.41807348560077</v>
      </c>
      <c r="G107" s="6">
        <f t="shared" si="12"/>
        <v>26.69190287138768</v>
      </c>
      <c r="H107" s="65">
        <f aca="true" t="shared" si="16" ref="H107:H147">B107-D107</f>
        <v>428.8000000000002</v>
      </c>
      <c r="I107" s="65">
        <f t="shared" si="14"/>
        <v>1588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55.86302317537185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26.5+20.2+7.7+37.4+7.5+38.9-0.1+38.9</f>
        <v>177.00000000000003</v>
      </c>
      <c r="E109" s="6">
        <f>D109/D106*100</f>
        <v>0.12073974581895995</v>
      </c>
      <c r="F109" s="6">
        <f>D109/B109*100</f>
        <v>93.99893786510887</v>
      </c>
      <c r="G109" s="6">
        <f t="shared" si="12"/>
        <v>22.74187331363228</v>
      </c>
      <c r="H109" s="65">
        <f t="shared" si="16"/>
        <v>11.299999999999983</v>
      </c>
      <c r="I109" s="65">
        <f t="shared" si="14"/>
        <v>601.3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82.2+4.4+0.2+16.8+100.8+0.1+8.3+21.3+93.2+14.5+11.8+88.2+4.6+1.1+5.8+6+2.3+112.3</f>
        <v>573.9000000000001</v>
      </c>
      <c r="E113" s="6">
        <f>D113/D106*100</f>
        <v>0.3914832775452041</v>
      </c>
      <c r="F113" s="6">
        <f t="shared" si="15"/>
        <v>71.63005491762358</v>
      </c>
      <c r="G113" s="6">
        <f t="shared" si="12"/>
        <v>31.957901770798536</v>
      </c>
      <c r="H113" s="65">
        <f t="shared" si="16"/>
        <v>227.29999999999995</v>
      </c>
      <c r="I113" s="65">
        <f t="shared" si="14"/>
        <v>1221.8999999999999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17.1-0.3+0.8+0.3+21.4+4.2+0.3+17.6+4.2+0.8+0.3+16.8+0.3+2+2.2+17.7</f>
        <v>105.69999999999999</v>
      </c>
      <c r="E117" s="6">
        <f>D117/D106*100</f>
        <v>0.07210277476307381</v>
      </c>
      <c r="F117" s="6">
        <f t="shared" si="15"/>
        <v>97.96107506950878</v>
      </c>
      <c r="G117" s="6">
        <f t="shared" si="12"/>
        <v>46.036585365853654</v>
      </c>
      <c r="H117" s="65">
        <f t="shared" si="16"/>
        <v>2.200000000000017</v>
      </c>
      <c r="I117" s="65">
        <f t="shared" si="14"/>
        <v>123.9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17.1-0.3+16.8+16.8+16.8+17.7</f>
        <v>84.9</v>
      </c>
      <c r="E118" s="1">
        <f>D118/D117*100</f>
        <v>80.32166508987703</v>
      </c>
      <c r="F118" s="1">
        <f t="shared" si="15"/>
        <v>100</v>
      </c>
      <c r="G118" s="1">
        <f t="shared" si="12"/>
        <v>49.88249118683902</v>
      </c>
      <c r="H118" s="48">
        <f t="shared" si="16"/>
        <v>0</v>
      </c>
      <c r="I118" s="48">
        <f t="shared" si="14"/>
        <v>85.29999999999998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f>6101+4172.4</f>
        <v>10273.4</v>
      </c>
      <c r="C123" s="57">
        <f>5096.9+1707.5+6000</f>
        <v>12804.4</v>
      </c>
      <c r="D123" s="80">
        <f>3776+7.6+1124+100+14.3+14.5+0.1+20.4+3015.8+9+1156.5</f>
        <v>9238.2</v>
      </c>
      <c r="E123" s="17">
        <f>D123/D106*100</f>
        <v>6.301796157201784</v>
      </c>
      <c r="F123" s="6">
        <f t="shared" si="15"/>
        <v>89.92349173593944</v>
      </c>
      <c r="G123" s="6">
        <f t="shared" si="12"/>
        <v>72.14863640623537</v>
      </c>
      <c r="H123" s="65">
        <f t="shared" si="16"/>
        <v>1035.199999999999</v>
      </c>
      <c r="I123" s="65">
        <f t="shared" si="14"/>
        <v>3566.199999999999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0.01548470186491746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2.8+14.4+2.8+8.8+3.7+4+2.8+5.8+9.6+4.2+2.7+0.2+2.9</f>
        <v>64.7</v>
      </c>
      <c r="E127" s="17">
        <f>D127/D106*100</f>
        <v>0.044134811042297786</v>
      </c>
      <c r="F127" s="6">
        <f t="shared" si="15"/>
        <v>17.848275862068967</v>
      </c>
      <c r="G127" s="6">
        <f t="shared" si="12"/>
        <v>6.581892166836216</v>
      </c>
      <c r="H127" s="65">
        <f t="shared" si="16"/>
        <v>297.8</v>
      </c>
      <c r="I127" s="65">
        <f t="shared" si="14"/>
        <v>918.3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2.8+2.8-0.1+2.8+2.7+2.9</f>
        <v>13.9</v>
      </c>
      <c r="E128" s="1">
        <f>D128/D127*100</f>
        <v>21.483771251931994</v>
      </c>
      <c r="F128" s="1">
        <f>D128/B128*100</f>
        <v>4.460847240051348</v>
      </c>
      <c r="G128" s="1">
        <f t="shared" si="12"/>
        <v>1.6318384597323317</v>
      </c>
      <c r="H128" s="48">
        <f t="shared" si="16"/>
        <v>297.70000000000005</v>
      </c>
      <c r="I128" s="48">
        <f t="shared" si="14"/>
        <v>837.9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0.8+2.3+1.8</f>
        <v>4.8999999999999995</v>
      </c>
      <c r="E131" s="17">
        <f>D131/D106*100</f>
        <v>0.003342512737361038</v>
      </c>
      <c r="F131" s="6">
        <f t="shared" si="15"/>
        <v>19.291338582677163</v>
      </c>
      <c r="G131" s="6">
        <f t="shared" si="12"/>
        <v>7.644305772230889</v>
      </c>
      <c r="H131" s="65">
        <f t="shared" si="16"/>
        <v>20.5</v>
      </c>
      <c r="I131" s="65">
        <f t="shared" si="14"/>
        <v>59.199999999999996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0.8+5+0.9+2.6-0.1+0.6</f>
        <v>9.8</v>
      </c>
      <c r="E133" s="17">
        <f>D133/D106*100</f>
        <v>0.006685025474722077</v>
      </c>
      <c r="F133" s="6">
        <f t="shared" si="15"/>
        <v>4.3710972346119545</v>
      </c>
      <c r="G133" s="6">
        <f t="shared" si="12"/>
        <v>1.6333333333333335</v>
      </c>
      <c r="H133" s="65">
        <f t="shared" si="16"/>
        <v>214.39999999999998</v>
      </c>
      <c r="I133" s="65">
        <f t="shared" si="14"/>
        <v>590.2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5.2+0.3+2.7+0.1+0.5+0.2+13.8+39.2+5+5.9+2+6.5</f>
        <v>81.4</v>
      </c>
      <c r="E135" s="17">
        <f>D135/D106*100</f>
        <v>0.05552664016758949</v>
      </c>
      <c r="F135" s="6">
        <f t="shared" si="15"/>
        <v>46.14512471655329</v>
      </c>
      <c r="G135" s="6">
        <f>D135/C135*100</f>
        <v>22.381083310420678</v>
      </c>
      <c r="H135" s="65">
        <f t="shared" si="16"/>
        <v>95</v>
      </c>
      <c r="I135" s="65">
        <f t="shared" si="14"/>
        <v>282.29999999999995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0.3+39.3+0.2+2</f>
        <v>41.8</v>
      </c>
      <c r="E136" s="111">
        <f>D136/D135*100</f>
        <v>51.35135135135135</v>
      </c>
      <c r="F136" s="1">
        <f t="shared" si="15"/>
        <v>35.818337617823474</v>
      </c>
      <c r="G136" s="1">
        <f>D136/C136*100</f>
        <v>19.104204753199266</v>
      </c>
      <c r="H136" s="48">
        <f t="shared" si="16"/>
        <v>74.9</v>
      </c>
      <c r="I136" s="48">
        <f t="shared" si="14"/>
        <v>177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26.5+42.3+30.1+3.6+8.6+42.3+0.1+5.7+31.9+5.2+42.5+11.7+55+45.4+28.3+17.8+9.6+33.4</f>
        <v>439.99999999999994</v>
      </c>
      <c r="E137" s="17">
        <f>D137/D106*100</f>
        <v>0.3001440009058891</v>
      </c>
      <c r="F137" s="6">
        <f t="shared" si="15"/>
        <v>92.22385244183607</v>
      </c>
      <c r="G137" s="6">
        <f t="shared" si="12"/>
        <v>37.92449577659024</v>
      </c>
      <c r="H137" s="65">
        <f t="shared" si="16"/>
        <v>37.10000000000008</v>
      </c>
      <c r="I137" s="65">
        <f t="shared" si="14"/>
        <v>720.2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26.5+39.8+30.1+42.1+0.1+31.9+40.5+11.2+38.1+30.1+28.3+17.4+33.4</f>
        <v>369.5</v>
      </c>
      <c r="E138" s="1">
        <f>D138/D137*100</f>
        <v>83.97727272727273</v>
      </c>
      <c r="F138" s="1">
        <f aca="true" t="shared" si="17" ref="F138:F146">D138/B138*100</f>
        <v>99.9188750676041</v>
      </c>
      <c r="G138" s="1">
        <f t="shared" si="12"/>
        <v>41.69487700293387</v>
      </c>
      <c r="H138" s="48">
        <f t="shared" si="16"/>
        <v>0.30000000000001137</v>
      </c>
      <c r="I138" s="48">
        <f t="shared" si="14"/>
        <v>516.7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8.6+0.2+0.3+5.1+0.4+5.3+0.3</f>
        <v>20.2</v>
      </c>
      <c r="E139" s="1">
        <f>D139/D137*100</f>
        <v>4.590909090909092</v>
      </c>
      <c r="F139" s="1">
        <f t="shared" si="17"/>
        <v>90.17857142857143</v>
      </c>
      <c r="G139" s="1">
        <f>D139/C139*100</f>
        <v>51.399491094147585</v>
      </c>
      <c r="H139" s="48">
        <f t="shared" si="16"/>
        <v>2.1999999999999993</v>
      </c>
      <c r="I139" s="48">
        <f t="shared" si="14"/>
        <v>19.099999999999998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0.23534018252848124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18612.8+756.7-1286.8</f>
        <v>18082.7</v>
      </c>
      <c r="C142" s="57">
        <f>16744+15000+2000-2607.4</f>
        <v>31136.6</v>
      </c>
      <c r="D142" s="80">
        <f>112.8+55.6+128.7+0.1+105.3+21.7+331.5+41.9+106.9+1197.5+64.4+33.5+768.6+5.6+65.8+1473+34.4+335.2+312.9+1166.8+460.5+1222.9+80.6+345.1+0.1+100+568+208.9+692.3+545.3+256.2+7.3+27+541.9+187.1</f>
        <v>11605.399999999998</v>
      </c>
      <c r="E142" s="17">
        <f>D142/D106*100</f>
        <v>7.916570882075466</v>
      </c>
      <c r="F142" s="107">
        <f t="shared" si="17"/>
        <v>64.17957495285548</v>
      </c>
      <c r="G142" s="6">
        <f t="shared" si="12"/>
        <v>37.27253457346016</v>
      </c>
      <c r="H142" s="65">
        <f t="shared" si="16"/>
        <v>6477.300000000003</v>
      </c>
      <c r="I142" s="65">
        <f t="shared" si="14"/>
        <v>19531.2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f>4208.7-2094</f>
        <v>2114.7</v>
      </c>
      <c r="C144" s="57">
        <f>6504.8-4188</f>
        <v>2316.8</v>
      </c>
      <c r="D144" s="80">
        <f>2094</f>
        <v>2094</v>
      </c>
      <c r="E144" s="17">
        <f>D144/D106*100</f>
        <v>1.4284125861293906</v>
      </c>
      <c r="F144" s="107">
        <f t="shared" si="17"/>
        <v>99.02113775003546</v>
      </c>
      <c r="G144" s="6">
        <f t="shared" si="12"/>
        <v>90.38328729281767</v>
      </c>
      <c r="H144" s="65">
        <f t="shared" si="16"/>
        <v>20.699999999999818</v>
      </c>
      <c r="I144" s="65">
        <f t="shared" si="14"/>
        <v>222.80000000000018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568.7+16.6-0.1+15.4+2.1</f>
        <v>602.7</v>
      </c>
      <c r="E145" s="17">
        <f>D145/D106*100</f>
        <v>0.4111290666954077</v>
      </c>
      <c r="F145" s="107">
        <f t="shared" si="17"/>
        <v>100</v>
      </c>
      <c r="G145" s="6">
        <f t="shared" si="12"/>
        <v>100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>
      <c r="A146" s="16" t="s">
        <v>62</v>
      </c>
      <c r="B146" s="77">
        <f>130289.5+2569.7</f>
        <v>132859.2</v>
      </c>
      <c r="C146" s="57">
        <f>298394.8+81857.1-188.4+8192+4136.9</f>
        <v>392392.4</v>
      </c>
      <c r="D146" s="80">
        <f>26548.7+545.5+173+4155.7+7306.3+113.6+824.5+6.1+72.3+8+1047.4+410+6261.9+444+5000+62+300+4421.1+9632.9+10381.2+4798+2674.1+4582.7+1925.2+5487.5+2575.7+1386.8+2800+3291.9+2943.8</f>
        <v>110179.9</v>
      </c>
      <c r="E146" s="17">
        <f>D146/D106*100</f>
        <v>75.1587181941154</v>
      </c>
      <c r="F146" s="6">
        <f t="shared" si="17"/>
        <v>82.92982345219599</v>
      </c>
      <c r="G146" s="6">
        <f t="shared" si="12"/>
        <v>28.07900968520287</v>
      </c>
      <c r="H146" s="65">
        <f t="shared" si="16"/>
        <v>22679.300000000017</v>
      </c>
      <c r="I146" s="65">
        <f t="shared" si="14"/>
        <v>282212.5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805.6+805.6+805.6+805.6+805.6+805.6+805.6+805.6+805.6+805.6+805.6+805.6+805.6</f>
        <v>10472.800000000003</v>
      </c>
      <c r="E147" s="17">
        <f>D147/D106*100</f>
        <v>7.143972937925447</v>
      </c>
      <c r="F147" s="6">
        <f t="shared" si="15"/>
        <v>86.66666666666669</v>
      </c>
      <c r="G147" s="6">
        <f t="shared" si="12"/>
        <v>36.11111111111112</v>
      </c>
      <c r="H147" s="65">
        <f t="shared" si="16"/>
        <v>1611.199999999997</v>
      </c>
      <c r="I147" s="65">
        <f t="shared" si="14"/>
        <v>18528.799999999996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185967.7</v>
      </c>
      <c r="C148" s="81">
        <f>C43+C68+C71+C76+C78+C86+C101+C106+C99+C83+C97</f>
        <v>493652.5</v>
      </c>
      <c r="D148" s="57">
        <f>D43+D68+D71+D76+D78+D86+D101+D106+D99+D83+D97</f>
        <v>150529.50000000003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590111.9</v>
      </c>
      <c r="C149" s="51">
        <f>C6+C18+C33+C43+C51+C58+C68+C71+C76+C78+C86+C89+C94+C101+C106+C99+C83+C97+C45</f>
        <v>1395711.0000000002</v>
      </c>
      <c r="D149" s="51">
        <f>D6+D18+D33+D43+D51+D58+D68+D71+D76+D78+D86+D89+D94+D101+D106+D99+D83+D97+D45</f>
        <v>513397.0000000001</v>
      </c>
      <c r="E149" s="35">
        <v>100</v>
      </c>
      <c r="F149" s="3">
        <f>D149/B149*100</f>
        <v>86.99994018083692</v>
      </c>
      <c r="G149" s="3">
        <f aca="true" t="shared" si="18" ref="G149:G155">D149/C149*100</f>
        <v>36.78390440427854</v>
      </c>
      <c r="H149" s="51">
        <f aca="true" t="shared" si="19" ref="H149:H155">B149-D149</f>
        <v>76714.8999999999</v>
      </c>
      <c r="I149" s="51">
        <f aca="true" t="shared" si="20" ref="I149:I155">C149-D149</f>
        <v>882314.0000000001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247757</v>
      </c>
      <c r="C150" s="64">
        <f>C8+C20+C34+C52+C59+C90+C114+C118+C46+C138+C130+C102</f>
        <v>589171.4999999998</v>
      </c>
      <c r="D150" s="64">
        <f>D8+D20+D34+D52+D59+D90+D114+D118+D46+D138+D130+D102</f>
        <v>240922.3</v>
      </c>
      <c r="E150" s="6">
        <f>D150/D149*100</f>
        <v>46.92709540569967</v>
      </c>
      <c r="F150" s="6">
        <f aca="true" t="shared" si="21" ref="F150:F161">D150/B150*100</f>
        <v>97.24136956776196</v>
      </c>
      <c r="G150" s="6">
        <f t="shared" si="18"/>
        <v>40.89170979926899</v>
      </c>
      <c r="H150" s="65">
        <f t="shared" si="19"/>
        <v>6834.700000000012</v>
      </c>
      <c r="I150" s="76">
        <f t="shared" si="20"/>
        <v>348249.1999999998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57063.69999999999</v>
      </c>
      <c r="C151" s="65">
        <f>C11+C23+C36+C55+C61+C91+C49+C139+C108+C111+C95+C136</f>
        <v>114196.40000000001</v>
      </c>
      <c r="D151" s="65">
        <f>D11+D23+D36+D55+D61+D91+D49+D139+D108+D111+D95+D136</f>
        <v>46228.1</v>
      </c>
      <c r="E151" s="6">
        <f>D151/D149*100</f>
        <v>9.004357251795392</v>
      </c>
      <c r="F151" s="6">
        <f t="shared" si="21"/>
        <v>81.01139603635937</v>
      </c>
      <c r="G151" s="6">
        <f t="shared" si="18"/>
        <v>40.48122357622482</v>
      </c>
      <c r="H151" s="65">
        <f t="shared" si="19"/>
        <v>10835.599999999991</v>
      </c>
      <c r="I151" s="76">
        <f t="shared" si="20"/>
        <v>67968.30000000002</v>
      </c>
      <c r="K151" s="43"/>
      <c r="L151" s="98"/>
    </row>
    <row r="152" spans="1:12" ht="18.75">
      <c r="A152" s="20" t="s">
        <v>1</v>
      </c>
      <c r="B152" s="64">
        <f>B22+B10+B54+B48+B60+B35+B122</f>
        <v>18764.2</v>
      </c>
      <c r="C152" s="64">
        <f>C22+C10+C54+C48+C60+C35+C122</f>
        <v>32660.300000000003</v>
      </c>
      <c r="D152" s="64">
        <f>D22+D10+D54+D48+D60+D35+D122</f>
        <v>13717.300000000005</v>
      </c>
      <c r="E152" s="6">
        <f>D152/D149*100</f>
        <v>2.6718699174323186</v>
      </c>
      <c r="F152" s="6">
        <f t="shared" si="21"/>
        <v>73.10356956331741</v>
      </c>
      <c r="G152" s="6">
        <f t="shared" si="18"/>
        <v>41.999920392647965</v>
      </c>
      <c r="H152" s="65">
        <f t="shared" si="19"/>
        <v>5046.899999999996</v>
      </c>
      <c r="I152" s="76">
        <f t="shared" si="20"/>
        <v>18943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29138.2</v>
      </c>
      <c r="D153" s="64">
        <f>D12+D24+D103+D62+D38+D92+D128</f>
        <v>9105.300000000001</v>
      </c>
      <c r="E153" s="6">
        <f>D153/D149*100</f>
        <v>1.7735397752616393</v>
      </c>
      <c r="F153" s="6">
        <f t="shared" si="21"/>
        <v>85.11773999046488</v>
      </c>
      <c r="G153" s="6">
        <f t="shared" si="18"/>
        <v>31.248670130618915</v>
      </c>
      <c r="H153" s="65">
        <f t="shared" si="19"/>
        <v>1592</v>
      </c>
      <c r="I153" s="76">
        <f t="shared" si="20"/>
        <v>20032.9</v>
      </c>
      <c r="K153" s="43"/>
      <c r="L153" s="98"/>
    </row>
    <row r="154" spans="1:12" ht="18.75">
      <c r="A154" s="20" t="s">
        <v>2</v>
      </c>
      <c r="B154" s="64">
        <f>B9+B21+B47+B53+B121</f>
        <v>10593.1</v>
      </c>
      <c r="C154" s="64">
        <f>C9+C21+C47+C53+C121</f>
        <v>21133.1</v>
      </c>
      <c r="D154" s="64">
        <f>D9+D21+D47+D53+D121</f>
        <v>7682.4</v>
      </c>
      <c r="E154" s="6">
        <f>D154/D149*100</f>
        <v>1.496385837860369</v>
      </c>
      <c r="F154" s="6">
        <f t="shared" si="21"/>
        <v>72.52267985764318</v>
      </c>
      <c r="G154" s="6">
        <f t="shared" si="18"/>
        <v>36.35245184095093</v>
      </c>
      <c r="H154" s="65">
        <f t="shared" si="19"/>
        <v>2910.7000000000007</v>
      </c>
      <c r="I154" s="76">
        <f t="shared" si="20"/>
        <v>13450.699999999999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245236.6</v>
      </c>
      <c r="C155" s="64">
        <f>C149-C150-C151-C152-C153-C154</f>
        <v>609411.5000000005</v>
      </c>
      <c r="D155" s="64">
        <f>D149-D150-D151-D152-D153-D154</f>
        <v>195741.60000000012</v>
      </c>
      <c r="E155" s="6">
        <f>D155/D149*100</f>
        <v>38.12675181195061</v>
      </c>
      <c r="F155" s="6">
        <f t="shared" si="21"/>
        <v>79.81744976076169</v>
      </c>
      <c r="G155" s="40">
        <f t="shared" si="18"/>
        <v>32.11977456940014</v>
      </c>
      <c r="H155" s="65">
        <f t="shared" si="19"/>
        <v>49494.99999999988</v>
      </c>
      <c r="I155" s="65">
        <f t="shared" si="20"/>
        <v>413669.9000000004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f>11164.3-618.4-505</f>
        <v>10040.9</v>
      </c>
      <c r="C157" s="70">
        <f>11264.2-188.4+16049.8</f>
        <v>27125.6</v>
      </c>
      <c r="D157" s="70">
        <f>33+3.1+31.8+118.6+8.5+18.3</f>
        <v>213.3</v>
      </c>
      <c r="E157" s="14"/>
      <c r="F157" s="6">
        <f t="shared" si="21"/>
        <v>2.1243115656963023</v>
      </c>
      <c r="G157" s="6">
        <f aca="true" t="shared" si="22" ref="G157:G166">D157/C157*100</f>
        <v>0.786342053263338</v>
      </c>
      <c r="H157" s="6">
        <f>B157-D157</f>
        <v>9827.6</v>
      </c>
      <c r="I157" s="6">
        <f aca="true" t="shared" si="23" ref="I157:I166">C157-D157</f>
        <v>26912.3</v>
      </c>
      <c r="K157" s="43"/>
      <c r="L157" s="43"/>
    </row>
    <row r="158" spans="1:12" ht="18.75">
      <c r="A158" s="20" t="s">
        <v>22</v>
      </c>
      <c r="B158" s="85">
        <f>18441-150-2889</f>
        <v>15402</v>
      </c>
      <c r="C158" s="64">
        <f>40292-150</f>
        <v>40142</v>
      </c>
      <c r="D158" s="64">
        <f>100+49.9+293.6+174.2+159.5+52+404.4+89.3+150+694.7+650+637.7+888.1+1549.4</f>
        <v>5892.800000000001</v>
      </c>
      <c r="E158" s="6"/>
      <c r="F158" s="6">
        <f t="shared" si="21"/>
        <v>38.259966238150895</v>
      </c>
      <c r="G158" s="6">
        <f t="shared" si="22"/>
        <v>14.6798864032684</v>
      </c>
      <c r="H158" s="6">
        <f aca="true" t="shared" si="24" ref="H158:H165">B158-D158</f>
        <v>9509.199999999999</v>
      </c>
      <c r="I158" s="6">
        <f t="shared" si="23"/>
        <v>34249.2</v>
      </c>
      <c r="K158" s="43"/>
      <c r="L158" s="43"/>
    </row>
    <row r="159" spans="1:12" ht="18.75">
      <c r="A159" s="20" t="s">
        <v>58</v>
      </c>
      <c r="B159" s="85">
        <f>157087.7+150+3507.4+505</f>
        <v>161250.1</v>
      </c>
      <c r="C159" s="64">
        <f>253351.6+55+5844.1+52645.5+25515.3+150</f>
        <v>337561.5</v>
      </c>
      <c r="D159" s="64">
        <f>12.5+3344.4+45.2+21.2+85.3+173+1150+146+881.8+6.7+72.3+7.9+1090.6+406.5+1979.4+513.5+90.2+25+189.9+299.5+4617.2+143.8+383.9+349+1337.3+105+3537.4+179.7+0.2+347+89.2+455.4+1183.6+1049+2489.3+7883.1+586.6+2942+1168.8+1161.9</f>
        <v>40550.3</v>
      </c>
      <c r="E159" s="6"/>
      <c r="F159" s="6">
        <f t="shared" si="21"/>
        <v>25.147457272894712</v>
      </c>
      <c r="G159" s="6">
        <f t="shared" si="22"/>
        <v>12.01271472013248</v>
      </c>
      <c r="H159" s="6">
        <f t="shared" si="24"/>
        <v>120699.8</v>
      </c>
      <c r="I159" s="6">
        <f t="shared" si="23"/>
        <v>297011.2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49.9+127.8+39.6+53.8+398.2+8.4+32.5+231.9+89.8+103.6+52.4+19.2+179.2+118+109.5+32.3+81.3+0.1+165.4+333.7+47.5+192.2+86.9+18.7</f>
        <v>2571.8999999999996</v>
      </c>
      <c r="E161" s="17"/>
      <c r="F161" s="6">
        <f t="shared" si="21"/>
        <v>31.685351730935068</v>
      </c>
      <c r="G161" s="6">
        <f t="shared" si="22"/>
        <v>18.797553007213804</v>
      </c>
      <c r="H161" s="6">
        <f t="shared" si="24"/>
        <v>5545.1</v>
      </c>
      <c r="I161" s="6">
        <f t="shared" si="23"/>
        <v>11110.2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394.4+14</f>
        <v>408.4</v>
      </c>
      <c r="E163" s="17"/>
      <c r="F163" s="6">
        <f>D163/B163*100</f>
        <v>47.906158357771254</v>
      </c>
      <c r="G163" s="6">
        <f t="shared" si="22"/>
        <v>19.279611008827832</v>
      </c>
      <c r="H163" s="6">
        <f t="shared" si="24"/>
        <v>444.1</v>
      </c>
      <c r="I163" s="6">
        <f t="shared" si="23"/>
        <v>1709.9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785774.4</v>
      </c>
      <c r="C166" s="87">
        <f>C149+C157+C161+C162+C158+C165+C164+C159+C163+C160</f>
        <v>1816340.5000000005</v>
      </c>
      <c r="D166" s="87">
        <f>D149+D157+D161+D162+D158+D165+D164+D159+D163+D160</f>
        <v>563033.7000000002</v>
      </c>
      <c r="E166" s="22"/>
      <c r="F166" s="3">
        <f>D166/B166*100</f>
        <v>71.6533524126009</v>
      </c>
      <c r="G166" s="3">
        <f t="shared" si="22"/>
        <v>30.998246198881763</v>
      </c>
      <c r="H166" s="3">
        <f>B166-D166</f>
        <v>222740.69999999984</v>
      </c>
      <c r="I166" s="3">
        <f t="shared" si="23"/>
        <v>1253306.8000000003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1395711.0000000002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513397.0000000001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1395711.0000000002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513397.0000000001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2016-05-27T05:11:08Z</dcterms:modified>
  <cp:category/>
  <cp:version/>
  <cp:contentType/>
  <cp:contentStatus/>
</cp:coreProperties>
</file>